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KS-TN-006\Desktop\플라스틱소각발전\"/>
    </mc:Choice>
  </mc:AlternateContent>
  <xr:revisionPtr revIDLastSave="0" documentId="13_ncr:1_{FF0B85E0-CB93-4401-9C4D-F1B4B393F732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Scenario Inputs" sheetId="1" r:id="rId1"/>
    <sheet name="Dashboard" sheetId="2" r:id="rId2"/>
    <sheet name="WtE Comparison" sheetId="3" r:id="rId3"/>
    <sheet name="Model &amp; Roles" sheetId="4" r:id="rId4"/>
    <sheet name="Assumptions &amp; Source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" i="2" l="1"/>
  <c r="C26" i="3" s="1"/>
  <c r="C24" i="2"/>
  <c r="C22" i="3" s="1"/>
  <c r="C21" i="2"/>
  <c r="C19" i="2"/>
  <c r="C18" i="2"/>
  <c r="C20" i="2" s="1"/>
  <c r="C9" i="2"/>
  <c r="C10" i="2" s="1"/>
  <c r="C11" i="2" s="1"/>
  <c r="C8" i="2"/>
  <c r="C12" i="2" s="1"/>
  <c r="C7" i="2"/>
  <c r="C14" i="2" l="1"/>
  <c r="C13" i="2"/>
  <c r="C15" i="2" s="1"/>
  <c r="C32" i="2"/>
  <c r="C33" i="2"/>
  <c r="C31" i="2"/>
  <c r="C25" i="2"/>
  <c r="C23" i="3" l="1"/>
  <c r="C26" i="2"/>
  <c r="C24" i="3" l="1"/>
  <c r="C27" i="2"/>
  <c r="C25" i="3" s="1"/>
</calcChain>
</file>

<file path=xl/sharedStrings.xml><?xml version="1.0" encoding="utf-8"?>
<sst xmlns="http://schemas.openxmlformats.org/spreadsheetml/2006/main" count="265" uniqueCount="243">
  <si>
    <t>AZADrg-DWtE | SCENARIO INPUTS</t>
  </si>
  <si>
    <t>Version 2.0  •  Blue cells are editable  •  Conceptual assumptions only</t>
  </si>
  <si>
    <t>01  /  DEPLOYMENT &amp; OPERATION</t>
  </si>
  <si>
    <t>DWtE sets</t>
  </si>
  <si>
    <t>sets</t>
  </si>
  <si>
    <t>One set contains 3 AFC chambers.</t>
  </si>
  <si>
    <t>Active chambers per set</t>
  </si>
  <si>
    <t>chambers</t>
  </si>
  <si>
    <t>2+1 standard; one chamber on standby.</t>
  </si>
  <si>
    <t>Waste feed per active chamber</t>
  </si>
  <si>
    <t>kg/h</t>
  </si>
  <si>
    <t>Conceptual 150–200 kg/h; not validated.</t>
  </si>
  <si>
    <t>Gross output per active chamber</t>
  </si>
  <si>
    <t>kWe</t>
  </si>
  <si>
    <t>Conceptual: two 15 kWe generators.</t>
  </si>
  <si>
    <t>Operating hours per day</t>
  </si>
  <si>
    <t>h/day</t>
  </si>
  <si>
    <t>Same operating schedule for waste and electricity.</t>
  </si>
  <si>
    <t>Operating days per year</t>
  </si>
  <si>
    <t>days/year</t>
  </si>
  <si>
    <t>Assumed availability, not verified.</t>
  </si>
  <si>
    <t>Auxiliary electricity share</t>
  </si>
  <si>
    <t>% of gross</t>
  </si>
  <si>
    <t>Placeholder, not measured.</t>
  </si>
  <si>
    <t>02  /  COST ASSUMPTIONS</t>
  </si>
  <si>
    <t>Fabrication allowance per set</t>
  </si>
  <si>
    <t>KRW million/set</t>
  </si>
  <si>
    <t>Aspirational target; not a supplier quotation.</t>
  </si>
  <si>
    <t>Other project costs per set</t>
  </si>
  <si>
    <t>0 means excluded, NOT free.</t>
  </si>
  <si>
    <t>Annual O&amp;M per set</t>
  </si>
  <si>
    <t>KRW million/year</t>
  </si>
  <si>
    <t>03  /  OPTIONAL TRANSPORT &amp; CLIMATE</t>
  </si>
  <si>
    <t>Avoided waste transport distance</t>
  </si>
  <si>
    <t>km/tonne</t>
  </si>
  <si>
    <t>Only if defensible local comparison.</t>
  </si>
  <si>
    <t>Transport emission factor</t>
  </si>
  <si>
    <t>kg CO2e/tonne-km</t>
  </si>
  <si>
    <t>Must be supported by transport mode/source.</t>
  </si>
  <si>
    <t>Verified net lifecycle factor</t>
  </si>
  <si>
    <t>tCO2e/tonne</t>
  </si>
  <si>
    <t>Only from LCA; do not double-count transport.</t>
  </si>
  <si>
    <t>04  /  CENTRALIZED WtE REFERENCE</t>
  </si>
  <si>
    <t>Centralized WtE annual target</t>
  </si>
  <si>
    <t>tonnes/year</t>
  </si>
  <si>
    <t>Illustrative project reference, not universal.</t>
  </si>
  <si>
    <t>Centralized WtE power capacity</t>
  </si>
  <si>
    <t>MW</t>
  </si>
  <si>
    <t>Reference output; net/gross basis in B27.</t>
  </si>
  <si>
    <t>Reference power basis</t>
  </si>
  <si>
    <t>Net</t>
  </si>
  <si>
    <t>Net / Gross</t>
  </si>
  <si>
    <t>Avoid comparing gross to net as equivalent.</t>
  </si>
  <si>
    <t>IMPORTANT: Inputs are hypothetical engineering and commercial assumptions. No permit, performance warranty, financial recommendation, or verified CO2 reduction is implied.</t>
  </si>
  <si>
    <t>AZADrg-DWtE | DASHBOARD</t>
  </si>
  <si>
    <t>AFC-based distributed treatment  •  Gross and net values kept separate</t>
  </si>
  <si>
    <t>DEPLOYMENT PERFORMANCE</t>
  </si>
  <si>
    <t>Total AFC chambers</t>
  </si>
  <si>
    <t>Active AFC chambers</t>
  </si>
  <si>
    <t>Operating hours per year</t>
  </si>
  <si>
    <t>h/year</t>
  </si>
  <si>
    <t>Waste treatment per set</t>
  </si>
  <si>
    <t>Annual waste treatment</t>
  </si>
  <si>
    <t>Gross generation capacity</t>
  </si>
  <si>
    <t>MW gross</t>
  </si>
  <si>
    <t>Estimated net capacity</t>
  </si>
  <si>
    <t>MW net, assumed</t>
  </si>
  <si>
    <t>Annual gross electricity</t>
  </si>
  <si>
    <t>GWh/year</t>
  </si>
  <si>
    <t>Annual estimated net electricity</t>
  </si>
  <si>
    <t>INVESTMENT ALLOWANCES — NOT FULL EPC COST</t>
  </si>
  <si>
    <t>Fabrication allowance</t>
  </si>
  <si>
    <t>KRW billion</t>
  </si>
  <si>
    <t>Other project allowance</t>
  </si>
  <si>
    <t>Combined capital allowance</t>
  </si>
  <si>
    <t>Annual O&amp;M allowance</t>
  </si>
  <si>
    <t>KRW billion/year</t>
  </si>
  <si>
    <t>EQUAL TREATMENT TARGET — CONCEPTUAL</t>
  </si>
  <si>
    <t>Reference waste treatment</t>
  </si>
  <si>
    <t>Required DWtE sets</t>
  </si>
  <si>
    <t>Matched gross capacity</t>
  </si>
  <si>
    <t>Matched estimated net capacity</t>
  </si>
  <si>
    <t>Reference WtE capacity</t>
  </si>
  <si>
    <t>MW (see reference basis)</t>
  </si>
  <si>
    <t>TRANSPORT &amp; LIFECYCLE — DISTINCT INDICATORS</t>
  </si>
  <si>
    <t>Avoided transport</t>
  </si>
  <si>
    <t>million tonne-km/year</t>
  </si>
  <si>
    <t>Indicative transport CO2e avoided</t>
  </si>
  <si>
    <t>tCO2e/year</t>
  </si>
  <si>
    <t>Assumed lifecycle CO2e change</t>
  </si>
  <si>
    <t>CAUTION: Gross vs net power must not be compared as like-for-like. CO2e figures are zero by default, not verified reductions. Plastic oxidation releases fossil CO2. Zero project-cost inputs mean omitted costs. Integrated AFC + steam + emissions performance remains unverified.</t>
  </si>
  <si>
    <t>CENTRALIZED WtE  vs  AZADrg DWtE</t>
  </si>
  <si>
    <t>Comparison of infrastructure approaches, not a verified techno-economic ranking</t>
  </si>
  <si>
    <t>CONCEPTUAL DIFFERENCES</t>
  </si>
  <si>
    <t>Infrastructure</t>
  </si>
  <si>
    <t>Large centralized plant</t>
  </si>
  <si>
    <t>Distributed modular network</t>
  </si>
  <si>
    <t>Capital deployment</t>
  </si>
  <si>
    <t>Large upfront project financing</t>
  </si>
  <si>
    <t>Phased investment potential</t>
  </si>
  <si>
    <t>Site-specific scaling</t>
  </si>
  <si>
    <t>Central facility sized for region</t>
  </si>
  <si>
    <t>Set count adapted to local demand</t>
  </si>
  <si>
    <t>Developing-region accessibility</t>
  </si>
  <si>
    <t>Needs large financing / collection systems</t>
  </si>
  <si>
    <t>Potentially lower entry barrier; feasibility required</t>
  </si>
  <si>
    <t>Local fabrication</t>
  </si>
  <si>
    <t>Specialist EPC delivery</t>
  </si>
  <si>
    <t>Local AFC fabrication + specialist partners</t>
  </si>
  <si>
    <t>Installation / relocation</t>
  </si>
  <si>
    <t>Generally fixed plant</t>
  </si>
  <si>
    <t>Possible modular redeployment; not validated</t>
  </si>
  <si>
    <t>Waste transport</t>
  </si>
  <si>
    <t>Regional collection and hauling</t>
  </si>
  <si>
    <t>Closer-to-source treatment potential</t>
  </si>
  <si>
    <t>Power efficiency</t>
  </si>
  <si>
    <t>Large turbine scale advantage</t>
  </si>
  <si>
    <t>Small turbine efficiency requires validation</t>
  </si>
  <si>
    <t>Emission control</t>
  </si>
  <si>
    <t>Centralized emissions infrastructure</t>
  </si>
  <si>
    <t>Each site needs compliant control and monitoring</t>
  </si>
  <si>
    <t>Operating risk</t>
  </si>
  <si>
    <t>Concentrated facility dependence</t>
  </si>
  <si>
    <t>Distributed outages, higher multi-site oversight</t>
  </si>
  <si>
    <t>Permits / financing</t>
  </si>
  <si>
    <t>Project developer responsible</t>
  </si>
  <si>
    <t>Independent local developer responsible</t>
  </si>
  <si>
    <t>AZADrg role</t>
  </si>
  <si>
    <t>Not applicable</t>
  </si>
  <si>
    <t>Concept and scenario presentation only</t>
  </si>
  <si>
    <t>EQUAL ANNUAL TREATMENT TARGET</t>
  </si>
  <si>
    <t>Target annual waste</t>
  </si>
  <si>
    <t>DWtE gross at matched scale</t>
  </si>
  <si>
    <t>DWtE net (assumed)</t>
  </si>
  <si>
    <t>MW net</t>
  </si>
  <si>
    <t>MW (basis per inputs)</t>
  </si>
  <si>
    <t>Waste composition, operating hours, reference net/gross basis, emissions systems and total project costs must be normalized before any efficiency or cost ranking. The 900,000 t/y / 80 MW reference is illustrative.</t>
  </si>
  <si>
    <t>MODEL IDENTITY &amp; RESPONSIBILITIES</t>
  </si>
  <si>
    <t>Quiet Authority  •  DWtE is a strategically non-commercial infrastructure proposal</t>
  </si>
  <si>
    <t>PIF / SSOF / AFC / IWI / DWtE</t>
  </si>
  <si>
    <t>PIF</t>
  </si>
  <si>
    <t>Post-Incineration Framework</t>
  </si>
  <si>
    <t>Conceptual framework</t>
  </si>
  <si>
    <t>SSOF</t>
  </si>
  <si>
    <t>Self-Sustained Oxidation Flow</t>
  </si>
  <si>
    <t>Thermal oxidation method</t>
  </si>
  <si>
    <t>AFC</t>
  </si>
  <si>
    <t>Augean Flow Core</t>
  </si>
  <si>
    <t>Fully non-commercial technical method</t>
  </si>
  <si>
    <t>IWI</t>
  </si>
  <si>
    <t>Incineration without Incinerator</t>
  </si>
  <si>
    <t>Application concept</t>
  </si>
  <si>
    <t>DWtE</t>
  </si>
  <si>
    <t>Distributed Waste-to-Energy</t>
  </si>
  <si>
    <t>Strategically non-commercial infrastructure model</t>
  </si>
  <si>
    <t>AZADrg ROLE vs INDEPENDENT PROJECT PROPONENT</t>
  </si>
  <si>
    <t>Model / simulation</t>
  </si>
  <si>
    <t>AZADrg presents concept and illustrative scenarios</t>
  </si>
  <si>
    <t>Local proponents evaluate and adapt</t>
  </si>
  <si>
    <t>AFC technology</t>
  </si>
  <si>
    <t>Non-commercial technical sharing; use conditions apply</t>
  </si>
  <si>
    <t>Follow agreed technology-use conditions</t>
  </si>
  <si>
    <t>Engineering &amp; design</t>
  </si>
  <si>
    <t>No project engineering commitment</t>
  </si>
  <si>
    <t>Developer and appointed engineers</t>
  </si>
  <si>
    <t>Financing &amp; contracts</t>
  </si>
  <si>
    <t>No financing or procurement commitment</t>
  </si>
  <si>
    <t>Local project participants</t>
  </si>
  <si>
    <t>Permitting &amp; compliance</t>
  </si>
  <si>
    <t>No permit or regulatory representation</t>
  </si>
  <si>
    <t>Local project proponent / regulators</t>
  </si>
  <si>
    <t>Construction &amp; operation</t>
  </si>
  <si>
    <t>No construction or operations commitment</t>
  </si>
  <si>
    <t>Local contractor / operator</t>
  </si>
  <si>
    <t>Skid / container / relocation</t>
  </si>
  <si>
    <t>Possible adaptation, not AZADrg deliverable</t>
  </si>
  <si>
    <t>Developer validates design and approvals</t>
  </si>
  <si>
    <t>Commercial participation</t>
  </si>
  <si>
    <t>No AZADrg equipment sales or royalty assumption</t>
  </si>
  <si>
    <t>Equipment, EPC and operations may be commercial</t>
  </si>
  <si>
    <t>AZADrg brand / certification</t>
  </si>
  <si>
    <t>No implied approval, warranty or endorsement</t>
  </si>
  <si>
    <t>Obtain authorization for any brand/endorsement claim</t>
  </si>
  <si>
    <t>Validation &amp; reporting</t>
  </si>
  <si>
    <t>Concept values labeled unverified</t>
  </si>
  <si>
    <t>Independent site testing and transparent reporting</t>
  </si>
  <si>
    <t>ASSUMPTIONS &amp; SOURCES</t>
  </si>
  <si>
    <t>Scenario basis aligned to AZADrg-DWtE Simulator HTML V2.0</t>
  </si>
  <si>
    <t>INPUT PROVENANCE AND LIMITATIONS</t>
  </si>
  <si>
    <t>AFC chambers per set</t>
  </si>
  <si>
    <t>3</t>
  </si>
  <si>
    <t>AZADrg conceptual 2+1 arrangement; not a certified package</t>
  </si>
  <si>
    <t>Operating chambers</t>
  </si>
  <si>
    <t>2 default</t>
  </si>
  <si>
    <t>Two operating, one standby; three active removes standby</t>
  </si>
  <si>
    <t>Waste feed</t>
  </si>
  <si>
    <t>150 kg/h/chamber default</t>
  </si>
  <si>
    <t>Conceptual range 150–200 kg/h; actual throughput unverified</t>
  </si>
  <si>
    <t>Gross electricity</t>
  </si>
  <si>
    <t>30 kWe/chamber</t>
  </si>
  <si>
    <t>Two conceptual 15 kWe generators per active chamber</t>
  </si>
  <si>
    <t>Operating time</t>
  </si>
  <si>
    <t>16 h/day × 300 days/year</t>
  </si>
  <si>
    <t>Assumed, not demonstrated continuous availability</t>
  </si>
  <si>
    <t>Auxiliary load</t>
  </si>
  <si>
    <t>15%</t>
  </si>
  <si>
    <t>Unmeasured placeholder; does not establish net export</t>
  </si>
  <si>
    <t>KRW 100 million/set</t>
  </si>
  <si>
    <t>User planning target; not an actual bid or EPC estimate</t>
  </si>
  <si>
    <t>Other project costs</t>
  </si>
  <si>
    <t>0 default</t>
  </si>
  <si>
    <t>Zero denotes omitted, not free; include environmental systems, civil, grid, logistics etc.</t>
  </si>
  <si>
    <t>Annual O&amp;M</t>
  </si>
  <si>
    <t>Zero denotes omitted, not free</t>
  </si>
  <si>
    <t>Climate / transport</t>
  </si>
  <si>
    <t>No avoided CO2e claim without verified inputs and LCA</t>
  </si>
  <si>
    <t>Reference WtE</t>
  </si>
  <si>
    <t>900,000 t/year, 80 MW net</t>
  </si>
  <si>
    <t>Illustrative Fiji-scale benchmark from discussion; verify before external use</t>
  </si>
  <si>
    <t>Data model</t>
  </si>
  <si>
    <t>2026-10-19</t>
  </si>
  <si>
    <t>Conceptual model; no integrated DWtE operating evidence</t>
  </si>
  <si>
    <t>Source site</t>
  </si>
  <si>
    <t>https://azadrg.net</t>
  </si>
  <si>
    <t>AZADrg public concept and technical links</t>
  </si>
  <si>
    <t>AFC field documentation</t>
  </si>
  <si>
    <t>https://azadrg.cloud</t>
  </si>
  <si>
    <t>AZADrg technical archive; separate from integrated DWtE validation</t>
  </si>
  <si>
    <t>FORMULA DEFINITIONS</t>
  </si>
  <si>
    <t>Annual treatment per set</t>
  </si>
  <si>
    <t>active chambers × feed kg/h × hours/day × days/year ÷ 1,000</t>
  </si>
  <si>
    <t>Gross power MW</t>
  </si>
  <si>
    <t>sets × active chambers × gross kWe/chamber ÷ 1,000</t>
  </si>
  <si>
    <t>Estimated net power</t>
  </si>
  <si>
    <t>gross MW × (1 – auxiliary % ÷ 100)</t>
  </si>
  <si>
    <t>Gross annual energy GWh</t>
  </si>
  <si>
    <t>gross MW × operating hours/year ÷ 1,000</t>
  </si>
  <si>
    <t>Required sets</t>
  </si>
  <si>
    <t>ROUNDUP(reference annual tonnes ÷ annual tonnes per set, 0)</t>
  </si>
  <si>
    <t>Transport emissions tCO2e</t>
  </si>
  <si>
    <t>annual tonnes × avoided km/tonne × kgCO2e/tonne-km ÷ 1,000</t>
  </si>
  <si>
    <t>LCA scenario tCO2e</t>
  </si>
  <si>
    <t>annual tonnes × user-supplied tCO2e/tonne; do not add transport if already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</si>
</sst>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&quot;%&quot;"/>
    <numFmt numFmtId="177" formatCode="#,##0.00;[Red]\(#,##0.00\);\–"/>
  </numFmts>
  <fonts count="9">
    <font>
      <sz val="11"/>
      <name val="Carlito"/>
    </font>
    <font>
      <b/>
      <sz val="17"/>
      <color rgb="FFFFFFFF"/>
      <name val="Carlito"/>
    </font>
    <font>
      <sz val="10"/>
      <color rgb="FF153653"/>
      <name val="Carlito"/>
    </font>
    <font>
      <b/>
      <sz val="11"/>
      <color rgb="FFFFFFFF"/>
      <name val="Carlito"/>
    </font>
    <font>
      <b/>
      <sz val="11"/>
      <color rgb="FF164BCE"/>
      <name val="Carlito"/>
    </font>
    <font>
      <sz val="11"/>
      <color rgb="FF805300"/>
      <name val="Carlito"/>
    </font>
    <font>
      <b/>
      <sz val="11"/>
      <color rgb="FF000000"/>
      <name val="Carlito"/>
    </font>
    <font>
      <sz val="11"/>
      <name val="Carlito"/>
    </font>
    <font>
      <sz val="8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153653"/>
      </patternFill>
    </fill>
    <fill>
      <patternFill patternType="solid">
        <fgColor rgb="FFEAF4F4"/>
      </patternFill>
    </fill>
    <fill>
      <patternFill patternType="solid">
        <fgColor rgb="FFEAF2FF"/>
      </patternFill>
    </fill>
    <fill>
      <patternFill patternType="solid">
        <fgColor rgb="FFFFF3DB"/>
      </patternFill>
    </fill>
    <fill>
      <patternFill patternType="solid">
        <fgColor rgb="FFF2F7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4" fillId="4" borderId="0" xfId="1" applyFont="1" applyFill="1"/>
    <xf numFmtId="0" fontId="0" fillId="0" borderId="0" xfId="1" applyFont="1" applyAlignment="1">
      <alignment wrapText="1"/>
    </xf>
    <xf numFmtId="176" fontId="4" fillId="4" borderId="0" xfId="1" applyNumberFormat="1" applyFont="1" applyFill="1"/>
    <xf numFmtId="177" fontId="6" fillId="6" borderId="0" xfId="1" applyNumberFormat="1" applyFont="1" applyFill="1"/>
    <xf numFmtId="0" fontId="5" fillId="5" borderId="0" xfId="1" applyFont="1" applyFill="1" applyAlignment="1">
      <alignment wrapText="1"/>
    </xf>
    <xf numFmtId="0" fontId="1" fillId="2" borderId="0" xfId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indent="1"/>
    </xf>
    <xf numFmtId="0" fontId="2" fillId="3" borderId="0" xfId="1" applyFont="1" applyFill="1" applyAlignment="1">
      <alignment horizontal="right"/>
    </xf>
    <xf numFmtId="0" fontId="3" fillId="2" borderId="0" xfId="1" applyFont="1" applyFill="1" applyAlignment="1">
      <alignment horizontal="left" vertical="center" indent="2"/>
    </xf>
    <xf numFmtId="0" fontId="0" fillId="0" borderId="0" xfId="0" applyAlignment="1">
      <alignment horizontal="left" indent="2"/>
    </xf>
    <xf numFmtId="177" fontId="6" fillId="6" borderId="0" xfId="1" applyNumberFormat="1" applyFont="1" applyFill="1" applyAlignment="1">
      <alignment horizontal="left" vertical="center" indent="2"/>
    </xf>
    <xf numFmtId="0" fontId="0" fillId="5" borderId="0" xfId="1" applyFont="1" applyFill="1" applyAlignment="1">
      <alignment horizontal="left" vertical="center" wrapText="1"/>
    </xf>
    <xf numFmtId="0" fontId="0" fillId="0" borderId="0" xfId="1" applyFont="1" applyAlignment="1">
      <alignment horizontal="left" wrapText="1" indent="2"/>
    </xf>
    <xf numFmtId="0" fontId="0" fillId="5" borderId="0" xfId="1" applyFont="1" applyFill="1" applyAlignment="1">
      <alignment horizontal="left" vertical="center" wrapText="1" indent="2"/>
    </xf>
    <xf numFmtId="0" fontId="0" fillId="0" borderId="0" xfId="1" applyFont="1" applyAlignment="1">
      <alignment horizontal="center" wrapText="1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2"/>
  <sheetViews>
    <sheetView workbookViewId="0">
      <pane ySplit="5" topLeftCell="A6" activePane="bottomLeft" state="frozen"/>
      <selection pane="bottomLeft" activeCell="I28" sqref="I28"/>
    </sheetView>
  </sheetViews>
  <sheetFormatPr defaultRowHeight="13.8"/>
  <cols>
    <col min="1" max="1" width="12.8984375" customWidth="1"/>
    <col min="2" max="2" width="37" style="9" customWidth="1"/>
    <col min="3" max="3" width="21" customWidth="1"/>
    <col min="4" max="4" width="22" customWidth="1"/>
    <col min="5" max="5" width="44" customWidth="1"/>
    <col min="6" max="6" width="18.8984375" customWidth="1"/>
  </cols>
  <sheetData>
    <row r="1" spans="2:6" ht="34.799999999999997" customHeight="1"/>
    <row r="2" spans="2:6" ht="25.05" customHeight="1">
      <c r="B2" s="6" t="s">
        <v>0</v>
      </c>
      <c r="C2" s="6"/>
      <c r="D2" s="6"/>
      <c r="E2" s="6"/>
      <c r="F2" s="6"/>
    </row>
    <row r="3" spans="2:6" ht="25.05" customHeight="1">
      <c r="B3" s="6"/>
      <c r="C3" s="6"/>
      <c r="D3" s="6"/>
      <c r="E3" s="6"/>
      <c r="F3" s="6"/>
    </row>
    <row r="4" spans="2:6" ht="27" customHeight="1">
      <c r="B4" s="10" t="s">
        <v>1</v>
      </c>
      <c r="C4" s="10"/>
      <c r="D4" s="10"/>
      <c r="E4" s="10"/>
      <c r="F4" s="10"/>
    </row>
    <row r="6" spans="2:6" s="8" customFormat="1" ht="29.4" customHeight="1">
      <c r="B6" s="11" t="s">
        <v>2</v>
      </c>
      <c r="C6" s="11"/>
      <c r="D6" s="11"/>
      <c r="E6" s="11"/>
      <c r="F6" s="11"/>
    </row>
    <row r="7" spans="2:6" ht="30" customHeight="1">
      <c r="B7" s="9" t="s">
        <v>3</v>
      </c>
      <c r="C7" s="1">
        <v>1500</v>
      </c>
      <c r="D7" t="s">
        <v>4</v>
      </c>
      <c r="E7" s="2" t="s">
        <v>5</v>
      </c>
    </row>
    <row r="8" spans="2:6" ht="30" customHeight="1">
      <c r="B8" s="9" t="s">
        <v>6</v>
      </c>
      <c r="C8" s="1">
        <v>2</v>
      </c>
      <c r="D8" t="s">
        <v>7</v>
      </c>
      <c r="E8" s="2" t="s">
        <v>8</v>
      </c>
    </row>
    <row r="9" spans="2:6" ht="30" customHeight="1">
      <c r="B9" s="9" t="s">
        <v>9</v>
      </c>
      <c r="C9" s="1">
        <v>150</v>
      </c>
      <c r="D9" t="s">
        <v>10</v>
      </c>
      <c r="E9" s="2" t="s">
        <v>11</v>
      </c>
    </row>
    <row r="10" spans="2:6" ht="30" customHeight="1">
      <c r="B10" s="9" t="s">
        <v>12</v>
      </c>
      <c r="C10" s="1">
        <v>30</v>
      </c>
      <c r="D10" t="s">
        <v>13</v>
      </c>
      <c r="E10" s="2" t="s">
        <v>14</v>
      </c>
    </row>
    <row r="11" spans="2:6" ht="30" customHeight="1">
      <c r="B11" s="9" t="s">
        <v>15</v>
      </c>
      <c r="C11" s="1">
        <v>16</v>
      </c>
      <c r="D11" t="s">
        <v>16</v>
      </c>
      <c r="E11" s="2" t="s">
        <v>17</v>
      </c>
    </row>
    <row r="12" spans="2:6" ht="30" customHeight="1">
      <c r="B12" s="9" t="s">
        <v>18</v>
      </c>
      <c r="C12" s="1">
        <v>300</v>
      </c>
      <c r="D12" t="s">
        <v>19</v>
      </c>
      <c r="E12" s="2" t="s">
        <v>20</v>
      </c>
    </row>
    <row r="13" spans="2:6" ht="30" customHeight="1">
      <c r="B13" s="9" t="s">
        <v>21</v>
      </c>
      <c r="C13" s="3">
        <v>15</v>
      </c>
      <c r="D13" t="s">
        <v>22</v>
      </c>
      <c r="E13" s="2" t="s">
        <v>23</v>
      </c>
    </row>
    <row r="15" spans="2:6" ht="35.4" customHeight="1">
      <c r="B15" s="11" t="s">
        <v>24</v>
      </c>
      <c r="C15" s="11"/>
      <c r="D15" s="11"/>
      <c r="E15" s="11"/>
      <c r="F15" s="11"/>
    </row>
    <row r="16" spans="2:6" ht="30" customHeight="1">
      <c r="B16" s="9" t="s">
        <v>25</v>
      </c>
      <c r="C16" s="1">
        <v>100</v>
      </c>
      <c r="D16" t="s">
        <v>26</v>
      </c>
      <c r="E16" s="2" t="s">
        <v>27</v>
      </c>
    </row>
    <row r="17" spans="2:6" ht="30" customHeight="1">
      <c r="B17" s="9" t="s">
        <v>28</v>
      </c>
      <c r="C17" s="1">
        <v>0</v>
      </c>
      <c r="D17" t="s">
        <v>26</v>
      </c>
      <c r="E17" s="2" t="s">
        <v>29</v>
      </c>
    </row>
    <row r="18" spans="2:6" ht="30" customHeight="1">
      <c r="B18" s="9" t="s">
        <v>30</v>
      </c>
      <c r="C18" s="1">
        <v>0</v>
      </c>
      <c r="D18" t="s">
        <v>31</v>
      </c>
      <c r="E18" s="2" t="s">
        <v>29</v>
      </c>
    </row>
    <row r="20" spans="2:6" ht="32.4" customHeight="1">
      <c r="B20" s="11" t="s">
        <v>32</v>
      </c>
      <c r="C20" s="11"/>
      <c r="D20" s="11"/>
      <c r="E20" s="11"/>
      <c r="F20" s="11"/>
    </row>
    <row r="21" spans="2:6" ht="30" customHeight="1">
      <c r="B21" s="9" t="s">
        <v>33</v>
      </c>
      <c r="C21" s="1">
        <v>0</v>
      </c>
      <c r="D21" t="s">
        <v>34</v>
      </c>
      <c r="E21" s="2" t="s">
        <v>35</v>
      </c>
    </row>
    <row r="22" spans="2:6" ht="30" customHeight="1">
      <c r="B22" s="9" t="s">
        <v>36</v>
      </c>
      <c r="C22" s="1">
        <v>0</v>
      </c>
      <c r="D22" t="s">
        <v>37</v>
      </c>
      <c r="E22" s="2" t="s">
        <v>38</v>
      </c>
    </row>
    <row r="23" spans="2:6" ht="30" customHeight="1">
      <c r="B23" s="9" t="s">
        <v>39</v>
      </c>
      <c r="C23" s="1">
        <v>0</v>
      </c>
      <c r="D23" t="s">
        <v>40</v>
      </c>
      <c r="E23" s="2" t="s">
        <v>41</v>
      </c>
    </row>
    <row r="25" spans="2:6" ht="29.4" customHeight="1">
      <c r="B25" s="11" t="s">
        <v>42</v>
      </c>
      <c r="C25" s="11"/>
      <c r="D25" s="11"/>
      <c r="E25" s="11"/>
      <c r="F25" s="11"/>
    </row>
    <row r="26" spans="2:6" ht="30" customHeight="1">
      <c r="B26" s="9" t="s">
        <v>43</v>
      </c>
      <c r="C26" s="1">
        <v>900000</v>
      </c>
      <c r="D26" t="s">
        <v>44</v>
      </c>
      <c r="E26" s="2" t="s">
        <v>45</v>
      </c>
    </row>
    <row r="27" spans="2:6" ht="30" customHeight="1">
      <c r="B27" s="9" t="s">
        <v>46</v>
      </c>
      <c r="C27" s="1">
        <v>80</v>
      </c>
      <c r="D27" t="s">
        <v>47</v>
      </c>
      <c r="E27" s="2" t="s">
        <v>48</v>
      </c>
    </row>
    <row r="28" spans="2:6" ht="30" customHeight="1">
      <c r="B28" s="9" t="s">
        <v>49</v>
      </c>
      <c r="C28" s="1" t="s">
        <v>50</v>
      </c>
      <c r="D28" t="s">
        <v>51</v>
      </c>
      <c r="E28" s="2" t="s">
        <v>52</v>
      </c>
    </row>
    <row r="31" spans="2:6" ht="25.95" customHeight="1">
      <c r="B31" s="5" t="s">
        <v>53</v>
      </c>
      <c r="C31" s="5"/>
      <c r="D31" s="5"/>
      <c r="E31" s="5"/>
      <c r="F31" s="5"/>
    </row>
    <row r="32" spans="2:6" ht="25.95" customHeight="1">
      <c r="B32" s="5"/>
      <c r="C32" s="5"/>
      <c r="D32" s="5"/>
      <c r="E32" s="5"/>
      <c r="F32" s="5"/>
    </row>
  </sheetData>
  <mergeCells count="7">
    <mergeCell ref="B25:F25"/>
    <mergeCell ref="B31:F32"/>
    <mergeCell ref="B2:F3"/>
    <mergeCell ref="B4:F4"/>
    <mergeCell ref="B6:F6"/>
    <mergeCell ref="B15:F15"/>
    <mergeCell ref="B20:F20"/>
  </mergeCells>
  <phoneticPr fontId="8" type="noConversion"/>
  <dataValidations count="2">
    <dataValidation type="list" sqref="C28" xr:uid="{00000000-0002-0000-0000-000000000000}">
      <formula1>"Net,Gross"</formula1>
    </dataValidation>
    <dataValidation type="list" sqref="C8" xr:uid="{00000000-0002-0000-0000-000001000000}">
      <formula1>"1,2,3"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37"/>
  <sheetViews>
    <sheetView workbookViewId="0">
      <pane ySplit="5" topLeftCell="A6" activePane="bottomLeft" state="frozen"/>
      <selection pane="bottomLeft" activeCell="G32" sqref="G32"/>
    </sheetView>
  </sheetViews>
  <sheetFormatPr defaultRowHeight="13.8"/>
  <cols>
    <col min="1" max="1" width="19.796875" customWidth="1"/>
    <col min="2" max="2" width="37" style="12" customWidth="1"/>
    <col min="3" max="3" width="21" customWidth="1"/>
    <col min="4" max="4" width="22" customWidth="1"/>
    <col min="5" max="5" width="29" customWidth="1"/>
  </cols>
  <sheetData>
    <row r="1" spans="2:5" ht="30.6" customHeight="1"/>
    <row r="2" spans="2:5" ht="25.05" customHeight="1">
      <c r="B2" s="6" t="s">
        <v>54</v>
      </c>
      <c r="C2" s="6"/>
      <c r="D2" s="6"/>
      <c r="E2" s="6"/>
    </row>
    <row r="3" spans="2:5" ht="25.05" customHeight="1">
      <c r="B3" s="6"/>
      <c r="C3" s="6"/>
      <c r="D3" s="6"/>
      <c r="E3" s="6"/>
    </row>
    <row r="4" spans="2:5" ht="27" customHeight="1">
      <c r="B4" s="10" t="s">
        <v>55</v>
      </c>
      <c r="C4" s="10"/>
      <c r="D4" s="10"/>
      <c r="E4" s="10"/>
    </row>
    <row r="6" spans="2:5" ht="26.4" customHeight="1">
      <c r="B6" s="11" t="s">
        <v>56</v>
      </c>
      <c r="C6" s="11"/>
      <c r="D6" s="11"/>
      <c r="E6" s="11"/>
    </row>
    <row r="7" spans="2:5">
      <c r="B7" s="12" t="s">
        <v>57</v>
      </c>
      <c r="C7" s="4">
        <f>'Scenario Inputs'!C7*3</f>
        <v>4500</v>
      </c>
      <c r="D7" t="s">
        <v>7</v>
      </c>
    </row>
    <row r="8" spans="2:5">
      <c r="B8" s="12" t="s">
        <v>58</v>
      </c>
      <c r="C8" s="4">
        <f>'Scenario Inputs'!C7*'Scenario Inputs'!C8</f>
        <v>3000</v>
      </c>
      <c r="D8" t="s">
        <v>7</v>
      </c>
    </row>
    <row r="9" spans="2:5">
      <c r="B9" s="12" t="s">
        <v>59</v>
      </c>
      <c r="C9" s="4">
        <f>'Scenario Inputs'!C11*'Scenario Inputs'!C12</f>
        <v>4800</v>
      </c>
      <c r="D9" t="s">
        <v>60</v>
      </c>
    </row>
    <row r="10" spans="2:5">
      <c r="B10" s="12" t="s">
        <v>61</v>
      </c>
      <c r="C10" s="4">
        <f>'Scenario Inputs'!C8*'Scenario Inputs'!C9*C9/1000</f>
        <v>1440</v>
      </c>
      <c r="D10" t="s">
        <v>44</v>
      </c>
    </row>
    <row r="11" spans="2:5">
      <c r="B11" s="12" t="s">
        <v>62</v>
      </c>
      <c r="C11" s="4">
        <f>'Scenario Inputs'!C7*C10</f>
        <v>2160000</v>
      </c>
      <c r="D11" t="s">
        <v>44</v>
      </c>
    </row>
    <row r="12" spans="2:5">
      <c r="B12" s="12" t="s">
        <v>63</v>
      </c>
      <c r="C12" s="4">
        <f>C8*'Scenario Inputs'!C10/1000</f>
        <v>90</v>
      </c>
      <c r="D12" t="s">
        <v>64</v>
      </c>
    </row>
    <row r="13" spans="2:5">
      <c r="B13" s="12" t="s">
        <v>65</v>
      </c>
      <c r="C13" s="4">
        <f>C12*(1-'Scenario Inputs'!C13/100)</f>
        <v>76.5</v>
      </c>
      <c r="D13" t="s">
        <v>66</v>
      </c>
    </row>
    <row r="14" spans="2:5">
      <c r="B14" s="12" t="s">
        <v>67</v>
      </c>
      <c r="C14" s="4">
        <f>C12*C9/1000</f>
        <v>432</v>
      </c>
      <c r="D14" t="s">
        <v>68</v>
      </c>
    </row>
    <row r="15" spans="2:5">
      <c r="B15" s="12" t="s">
        <v>69</v>
      </c>
      <c r="C15" s="4">
        <f>C13*C9/1000</f>
        <v>367.2</v>
      </c>
      <c r="D15" t="s">
        <v>68</v>
      </c>
    </row>
    <row r="16" spans="2:5">
      <c r="C16" s="4"/>
    </row>
    <row r="17" spans="2:5" ht="28.2" customHeight="1">
      <c r="B17" s="11" t="s">
        <v>70</v>
      </c>
      <c r="C17" s="13"/>
      <c r="D17" s="11"/>
      <c r="E17" s="11"/>
    </row>
    <row r="18" spans="2:5">
      <c r="B18" s="12" t="s">
        <v>71</v>
      </c>
      <c r="C18" s="4">
        <f>'Scenario Inputs'!C7*'Scenario Inputs'!C16/1000</f>
        <v>150</v>
      </c>
      <c r="D18" t="s">
        <v>72</v>
      </c>
    </row>
    <row r="19" spans="2:5">
      <c r="B19" s="12" t="s">
        <v>73</v>
      </c>
      <c r="C19" s="4">
        <f>'Scenario Inputs'!C7*'Scenario Inputs'!C17/1000</f>
        <v>0</v>
      </c>
      <c r="D19" t="s">
        <v>72</v>
      </c>
    </row>
    <row r="20" spans="2:5">
      <c r="B20" s="12" t="s">
        <v>74</v>
      </c>
      <c r="C20" s="4">
        <f>SUM(C18:C19)</f>
        <v>150</v>
      </c>
      <c r="D20" t="s">
        <v>72</v>
      </c>
    </row>
    <row r="21" spans="2:5">
      <c r="B21" s="12" t="s">
        <v>75</v>
      </c>
      <c r="C21" s="4">
        <f>'Scenario Inputs'!C7*'Scenario Inputs'!C18/1000</f>
        <v>0</v>
      </c>
      <c r="D21" t="s">
        <v>76</v>
      </c>
    </row>
    <row r="22" spans="2:5">
      <c r="C22" s="4"/>
    </row>
    <row r="23" spans="2:5" ht="28.2" customHeight="1">
      <c r="B23" s="11" t="s">
        <v>77</v>
      </c>
      <c r="C23" s="13"/>
      <c r="D23" s="11"/>
      <c r="E23" s="11"/>
    </row>
    <row r="24" spans="2:5">
      <c r="B24" s="12" t="s">
        <v>78</v>
      </c>
      <c r="C24" s="4">
        <f>'Scenario Inputs'!C26</f>
        <v>900000</v>
      </c>
      <c r="D24" t="s">
        <v>44</v>
      </c>
    </row>
    <row r="25" spans="2:5">
      <c r="B25" s="12" t="s">
        <v>79</v>
      </c>
      <c r="C25" s="4">
        <f>IF(C10&gt;0,ROUNDUP(C24/C10,0),0)</f>
        <v>625</v>
      </c>
      <c r="D25" t="s">
        <v>4</v>
      </c>
    </row>
    <row r="26" spans="2:5">
      <c r="B26" s="12" t="s">
        <v>80</v>
      </c>
      <c r="C26" s="4">
        <f>C25*'Scenario Inputs'!C8*'Scenario Inputs'!C10/1000</f>
        <v>37.5</v>
      </c>
      <c r="D26" t="s">
        <v>64</v>
      </c>
    </row>
    <row r="27" spans="2:5">
      <c r="B27" s="12" t="s">
        <v>81</v>
      </c>
      <c r="C27" s="4">
        <f>C26*(1-'Scenario Inputs'!C13/100)</f>
        <v>31.875</v>
      </c>
      <c r="D27" t="s">
        <v>66</v>
      </c>
    </row>
    <row r="28" spans="2:5">
      <c r="B28" s="12" t="s">
        <v>82</v>
      </c>
      <c r="C28" s="4">
        <f>'Scenario Inputs'!C27</f>
        <v>80</v>
      </c>
      <c r="D28" t="s">
        <v>83</v>
      </c>
    </row>
    <row r="29" spans="2:5">
      <c r="C29" s="4"/>
    </row>
    <row r="30" spans="2:5" ht="29.4" customHeight="1">
      <c r="B30" s="11" t="s">
        <v>84</v>
      </c>
      <c r="C30" s="13"/>
      <c r="D30" s="11"/>
      <c r="E30" s="11"/>
    </row>
    <row r="31" spans="2:5">
      <c r="B31" s="12" t="s">
        <v>85</v>
      </c>
      <c r="C31" s="4">
        <f>C11*'Scenario Inputs'!C21/1000000</f>
        <v>0</v>
      </c>
      <c r="D31" t="s">
        <v>86</v>
      </c>
    </row>
    <row r="32" spans="2:5">
      <c r="B32" s="12" t="s">
        <v>87</v>
      </c>
      <c r="C32" s="4">
        <f>C11*'Scenario Inputs'!C21*'Scenario Inputs'!C22/1000</f>
        <v>0</v>
      </c>
      <c r="D32" t="s">
        <v>88</v>
      </c>
    </row>
    <row r="33" spans="2:5">
      <c r="B33" s="12" t="s">
        <v>89</v>
      </c>
      <c r="C33" s="4">
        <f>C11*'Scenario Inputs'!C23</f>
        <v>0</v>
      </c>
      <c r="D33" t="s">
        <v>88</v>
      </c>
    </row>
    <row r="35" spans="2:5" ht="25.95" customHeight="1">
      <c r="B35" s="14" t="s">
        <v>90</v>
      </c>
      <c r="C35" s="14"/>
      <c r="D35" s="14"/>
      <c r="E35" s="14"/>
    </row>
    <row r="36" spans="2:5" ht="25.95" customHeight="1">
      <c r="B36" s="14"/>
      <c r="C36" s="14"/>
      <c r="D36" s="14"/>
      <c r="E36" s="14"/>
    </row>
    <row r="37" spans="2:5" ht="25.95" customHeight="1">
      <c r="B37" s="14"/>
      <c r="C37" s="14"/>
      <c r="D37" s="14"/>
      <c r="E37" s="14"/>
    </row>
  </sheetData>
  <mergeCells count="7">
    <mergeCell ref="B30:E30"/>
    <mergeCell ref="B35:E37"/>
    <mergeCell ref="B2:E3"/>
    <mergeCell ref="B4:E4"/>
    <mergeCell ref="B6:E6"/>
    <mergeCell ref="B17:E17"/>
    <mergeCell ref="B23:E23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30"/>
  <sheetViews>
    <sheetView workbookViewId="0">
      <pane ySplit="5" topLeftCell="A6" activePane="bottomLeft" state="frozen"/>
      <selection pane="bottomLeft" activeCell="G29" sqref="G29"/>
    </sheetView>
  </sheetViews>
  <sheetFormatPr defaultRowHeight="13.8"/>
  <cols>
    <col min="1" max="1" width="13.5" customWidth="1"/>
    <col min="2" max="2" width="37" style="12" customWidth="1"/>
    <col min="3" max="3" width="37" customWidth="1"/>
    <col min="4" max="4" width="48" customWidth="1"/>
    <col min="5" max="5" width="29" customWidth="1"/>
  </cols>
  <sheetData>
    <row r="1" spans="2:5" ht="25.8" customHeight="1"/>
    <row r="2" spans="2:5" ht="25.05" customHeight="1">
      <c r="B2" s="6" t="s">
        <v>91</v>
      </c>
      <c r="C2" s="6"/>
      <c r="D2" s="6"/>
      <c r="E2" s="6"/>
    </row>
    <row r="3" spans="2:5" ht="25.05" customHeight="1">
      <c r="B3" s="6"/>
      <c r="C3" s="6"/>
      <c r="D3" s="6"/>
      <c r="E3" s="6"/>
    </row>
    <row r="4" spans="2:5" ht="27" customHeight="1">
      <c r="B4" s="10" t="s">
        <v>92</v>
      </c>
      <c r="C4" s="10"/>
      <c r="D4" s="10"/>
      <c r="E4" s="10"/>
    </row>
    <row r="6" spans="2:5" ht="30.6" customHeight="1">
      <c r="B6" s="11" t="s">
        <v>93</v>
      </c>
      <c r="C6" s="11"/>
      <c r="D6" s="11"/>
      <c r="E6" s="11"/>
    </row>
    <row r="7" spans="2:5" ht="22.05" customHeight="1">
      <c r="B7" s="15" t="s">
        <v>94</v>
      </c>
      <c r="C7" s="2" t="s">
        <v>95</v>
      </c>
      <c r="D7" s="2" t="s">
        <v>96</v>
      </c>
    </row>
    <row r="8" spans="2:5" ht="22.05" customHeight="1">
      <c r="B8" s="15" t="s">
        <v>97</v>
      </c>
      <c r="C8" s="2" t="s">
        <v>98</v>
      </c>
      <c r="D8" s="2" t="s">
        <v>99</v>
      </c>
    </row>
    <row r="9" spans="2:5" ht="22.05" customHeight="1">
      <c r="B9" s="15" t="s">
        <v>100</v>
      </c>
      <c r="C9" s="2" t="s">
        <v>101</v>
      </c>
      <c r="D9" s="2" t="s">
        <v>102</v>
      </c>
    </row>
    <row r="10" spans="2:5" ht="22.05" customHeight="1">
      <c r="B10" s="15" t="s">
        <v>103</v>
      </c>
      <c r="C10" s="2" t="s">
        <v>104</v>
      </c>
      <c r="D10" s="2" t="s">
        <v>105</v>
      </c>
    </row>
    <row r="11" spans="2:5" ht="22.05" customHeight="1">
      <c r="B11" s="15" t="s">
        <v>106</v>
      </c>
      <c r="C11" s="2" t="s">
        <v>107</v>
      </c>
      <c r="D11" s="2" t="s">
        <v>108</v>
      </c>
    </row>
    <row r="12" spans="2:5" ht="22.05" customHeight="1">
      <c r="B12" s="15" t="s">
        <v>109</v>
      </c>
      <c r="C12" s="2" t="s">
        <v>110</v>
      </c>
      <c r="D12" s="2" t="s">
        <v>111</v>
      </c>
    </row>
    <row r="13" spans="2:5" ht="22.05" customHeight="1">
      <c r="B13" s="15" t="s">
        <v>112</v>
      </c>
      <c r="C13" s="2" t="s">
        <v>113</v>
      </c>
      <c r="D13" s="2" t="s">
        <v>114</v>
      </c>
    </row>
    <row r="14" spans="2:5" ht="22.05" customHeight="1">
      <c r="B14" s="15" t="s">
        <v>115</v>
      </c>
      <c r="C14" s="2" t="s">
        <v>116</v>
      </c>
      <c r="D14" s="2" t="s">
        <v>117</v>
      </c>
    </row>
    <row r="15" spans="2:5" ht="22.05" customHeight="1">
      <c r="B15" s="15" t="s">
        <v>118</v>
      </c>
      <c r="C15" s="2" t="s">
        <v>119</v>
      </c>
      <c r="D15" s="2" t="s">
        <v>120</v>
      </c>
    </row>
    <row r="16" spans="2:5" ht="22.05" customHeight="1">
      <c r="B16" s="15" t="s">
        <v>121</v>
      </c>
      <c r="C16" s="2" t="s">
        <v>122</v>
      </c>
      <c r="D16" s="2" t="s">
        <v>123</v>
      </c>
    </row>
    <row r="17" spans="2:5" ht="22.05" customHeight="1">
      <c r="B17" s="15" t="s">
        <v>124</v>
      </c>
      <c r="C17" s="2" t="s">
        <v>125</v>
      </c>
      <c r="D17" s="2" t="s">
        <v>126</v>
      </c>
    </row>
    <row r="18" spans="2:5" ht="22.05" customHeight="1">
      <c r="B18" s="15" t="s">
        <v>127</v>
      </c>
      <c r="C18" s="2" t="s">
        <v>128</v>
      </c>
      <c r="D18" s="2" t="s">
        <v>129</v>
      </c>
    </row>
    <row r="21" spans="2:5" ht="29.4" customHeight="1">
      <c r="B21" s="11" t="s">
        <v>130</v>
      </c>
      <c r="C21" s="11"/>
      <c r="D21" s="11"/>
      <c r="E21" s="11"/>
    </row>
    <row r="22" spans="2:5">
      <c r="B22" s="12" t="s">
        <v>131</v>
      </c>
      <c r="C22">
        <f>Dashboard!C24</f>
        <v>900000</v>
      </c>
      <c r="D22" t="s">
        <v>44</v>
      </c>
    </row>
    <row r="23" spans="2:5">
      <c r="B23" s="12" t="s">
        <v>79</v>
      </c>
      <c r="C23">
        <f>Dashboard!C25</f>
        <v>625</v>
      </c>
      <c r="D23" t="s">
        <v>4</v>
      </c>
    </row>
    <row r="24" spans="2:5">
      <c r="B24" s="12" t="s">
        <v>132</v>
      </c>
      <c r="C24">
        <f>Dashboard!C26</f>
        <v>37.5</v>
      </c>
      <c r="D24" t="s">
        <v>64</v>
      </c>
    </row>
    <row r="25" spans="2:5">
      <c r="B25" s="12" t="s">
        <v>133</v>
      </c>
      <c r="C25">
        <f>Dashboard!C27</f>
        <v>31.875</v>
      </c>
      <c r="D25" t="s">
        <v>134</v>
      </c>
    </row>
    <row r="26" spans="2:5">
      <c r="B26" s="12" t="s">
        <v>82</v>
      </c>
      <c r="C26">
        <f>Dashboard!C28</f>
        <v>80</v>
      </c>
      <c r="D26" t="s">
        <v>135</v>
      </c>
    </row>
    <row r="28" spans="2:5" ht="25.05" customHeight="1">
      <c r="B28" s="16" t="s">
        <v>136</v>
      </c>
      <c r="C28" s="16"/>
      <c r="D28" s="16"/>
      <c r="E28" s="16"/>
    </row>
    <row r="29" spans="2:5" ht="25.05" customHeight="1">
      <c r="B29" s="16"/>
      <c r="C29" s="16"/>
      <c r="D29" s="16"/>
      <c r="E29" s="16"/>
    </row>
    <row r="30" spans="2:5" ht="25.05" customHeight="1">
      <c r="B30" s="16"/>
      <c r="C30" s="16"/>
      <c r="D30" s="16"/>
      <c r="E30" s="16"/>
    </row>
  </sheetData>
  <mergeCells count="5">
    <mergeCell ref="B2:E3"/>
    <mergeCell ref="B4:E4"/>
    <mergeCell ref="B6:E6"/>
    <mergeCell ref="B21:E21"/>
    <mergeCell ref="B28:E30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23"/>
  <sheetViews>
    <sheetView workbookViewId="0">
      <pane ySplit="5" topLeftCell="A6" activePane="bottomLeft" state="frozen"/>
      <selection pane="bottomLeft" activeCell="F15" sqref="F15"/>
    </sheetView>
  </sheetViews>
  <sheetFormatPr defaultRowHeight="13.8"/>
  <cols>
    <col min="1" max="1" width="11.296875" customWidth="1"/>
    <col min="2" max="2" width="37" style="12" customWidth="1"/>
    <col min="3" max="3" width="51.296875" style="12" customWidth="1"/>
    <col min="4" max="4" width="49" style="12" customWidth="1"/>
    <col min="5" max="5" width="22.09765625" customWidth="1"/>
  </cols>
  <sheetData>
    <row r="1" spans="2:5" ht="37.799999999999997" customHeight="1"/>
    <row r="2" spans="2:5" ht="25.05" customHeight="1">
      <c r="B2" s="6" t="s">
        <v>137</v>
      </c>
      <c r="C2" s="6"/>
      <c r="D2" s="6"/>
      <c r="E2" s="6"/>
    </row>
    <row r="3" spans="2:5" ht="25.05" customHeight="1">
      <c r="B3" s="6"/>
      <c r="C3" s="6"/>
      <c r="D3" s="6"/>
      <c r="E3" s="6"/>
    </row>
    <row r="4" spans="2:5" ht="27" customHeight="1">
      <c r="B4" s="10" t="s">
        <v>138</v>
      </c>
      <c r="C4" s="10"/>
      <c r="D4" s="10"/>
      <c r="E4" s="10"/>
    </row>
    <row r="6" spans="2:5" ht="28.8" customHeight="1">
      <c r="B6" s="11" t="s">
        <v>139</v>
      </c>
      <c r="C6" s="11"/>
      <c r="D6" s="11"/>
      <c r="E6" s="11"/>
    </row>
    <row r="7" spans="2:5">
      <c r="B7" s="12" t="s">
        <v>140</v>
      </c>
      <c r="C7" s="12" t="s">
        <v>141</v>
      </c>
      <c r="D7" s="12" t="s">
        <v>142</v>
      </c>
    </row>
    <row r="8" spans="2:5">
      <c r="B8" s="12" t="s">
        <v>143</v>
      </c>
      <c r="C8" s="12" t="s">
        <v>144</v>
      </c>
      <c r="D8" s="12" t="s">
        <v>145</v>
      </c>
    </row>
    <row r="9" spans="2:5">
      <c r="B9" s="12" t="s">
        <v>146</v>
      </c>
      <c r="C9" s="12" t="s">
        <v>147</v>
      </c>
      <c r="D9" s="12" t="s">
        <v>148</v>
      </c>
    </row>
    <row r="10" spans="2:5">
      <c r="B10" s="12" t="s">
        <v>149</v>
      </c>
      <c r="C10" s="12" t="s">
        <v>150</v>
      </c>
      <c r="D10" s="12" t="s">
        <v>151</v>
      </c>
    </row>
    <row r="11" spans="2:5">
      <c r="B11" s="12" t="s">
        <v>152</v>
      </c>
      <c r="C11" s="12" t="s">
        <v>153</v>
      </c>
      <c r="D11" s="12" t="s">
        <v>154</v>
      </c>
    </row>
    <row r="13" spans="2:5" ht="31.8" customHeight="1">
      <c r="B13" s="11" t="s">
        <v>155</v>
      </c>
      <c r="C13" s="11"/>
      <c r="D13" s="11"/>
      <c r="E13" s="11"/>
    </row>
    <row r="14" spans="2:5" ht="22.05" customHeight="1">
      <c r="B14" s="15" t="s">
        <v>156</v>
      </c>
      <c r="C14" s="15" t="s">
        <v>157</v>
      </c>
      <c r="D14" s="15" t="s">
        <v>158</v>
      </c>
    </row>
    <row r="15" spans="2:5" ht="22.05" customHeight="1">
      <c r="B15" s="15" t="s">
        <v>159</v>
      </c>
      <c r="C15" s="15" t="s">
        <v>160</v>
      </c>
      <c r="D15" s="15" t="s">
        <v>161</v>
      </c>
    </row>
    <row r="16" spans="2:5" ht="22.05" customHeight="1">
      <c r="B16" s="15" t="s">
        <v>162</v>
      </c>
      <c r="C16" s="15" t="s">
        <v>163</v>
      </c>
      <c r="D16" s="15" t="s">
        <v>164</v>
      </c>
    </row>
    <row r="17" spans="2:4" ht="22.05" customHeight="1">
      <c r="B17" s="15" t="s">
        <v>165</v>
      </c>
      <c r="C17" s="15" t="s">
        <v>166</v>
      </c>
      <c r="D17" s="15" t="s">
        <v>167</v>
      </c>
    </row>
    <row r="18" spans="2:4" ht="22.05" customHeight="1">
      <c r="B18" s="15" t="s">
        <v>168</v>
      </c>
      <c r="C18" s="15" t="s">
        <v>169</v>
      </c>
      <c r="D18" s="15" t="s">
        <v>170</v>
      </c>
    </row>
    <row r="19" spans="2:4" ht="22.05" customHeight="1">
      <c r="B19" s="15" t="s">
        <v>171</v>
      </c>
      <c r="C19" s="15" t="s">
        <v>172</v>
      </c>
      <c r="D19" s="15" t="s">
        <v>173</v>
      </c>
    </row>
    <row r="20" spans="2:4" ht="22.05" customHeight="1">
      <c r="B20" s="15" t="s">
        <v>174</v>
      </c>
      <c r="C20" s="15" t="s">
        <v>175</v>
      </c>
      <c r="D20" s="15" t="s">
        <v>176</v>
      </c>
    </row>
    <row r="21" spans="2:4" ht="22.05" customHeight="1">
      <c r="B21" s="15" t="s">
        <v>177</v>
      </c>
      <c r="C21" s="15" t="s">
        <v>178</v>
      </c>
      <c r="D21" s="15" t="s">
        <v>179</v>
      </c>
    </row>
    <row r="22" spans="2:4" ht="22.05" customHeight="1">
      <c r="B22" s="15" t="s">
        <v>180</v>
      </c>
      <c r="C22" s="15" t="s">
        <v>181</v>
      </c>
      <c r="D22" s="15" t="s">
        <v>182</v>
      </c>
    </row>
    <row r="23" spans="2:4" ht="22.05" customHeight="1">
      <c r="B23" s="15" t="s">
        <v>183</v>
      </c>
      <c r="C23" s="15" t="s">
        <v>184</v>
      </c>
      <c r="D23" s="15" t="s">
        <v>185</v>
      </c>
    </row>
  </sheetData>
  <mergeCells count="4">
    <mergeCell ref="B2:E3"/>
    <mergeCell ref="B4:E4"/>
    <mergeCell ref="B6:E6"/>
    <mergeCell ref="B13:E13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29"/>
  <sheetViews>
    <sheetView tabSelected="1" workbookViewId="0">
      <pane ySplit="5" topLeftCell="A6" activePane="bottomLeft" state="frozen"/>
      <selection pane="bottomLeft" activeCell="C13" sqref="C13"/>
    </sheetView>
  </sheetViews>
  <sheetFormatPr defaultRowHeight="13.8"/>
  <cols>
    <col min="1" max="1" width="9.3984375" customWidth="1"/>
    <col min="2" max="2" width="30.296875" style="12" customWidth="1"/>
    <col min="3" max="3" width="39.59765625" style="7" customWidth="1"/>
    <col min="4" max="4" width="72.796875" style="12" customWidth="1"/>
    <col min="5" max="5" width="20.5" customWidth="1"/>
  </cols>
  <sheetData>
    <row r="1" spans="2:5" ht="36.6" customHeight="1"/>
    <row r="2" spans="2:5" ht="25.05" customHeight="1">
      <c r="B2" s="6" t="s">
        <v>186</v>
      </c>
      <c r="C2" s="6"/>
      <c r="D2" s="6"/>
      <c r="E2" s="6"/>
    </row>
    <row r="3" spans="2:5" ht="25.05" customHeight="1">
      <c r="B3" s="6"/>
      <c r="C3" s="6"/>
      <c r="D3" s="6"/>
      <c r="E3" s="6"/>
    </row>
    <row r="4" spans="2:5" ht="27" customHeight="1">
      <c r="B4" s="10" t="s">
        <v>187</v>
      </c>
      <c r="C4" s="10"/>
      <c r="D4" s="10"/>
      <c r="E4" s="10"/>
    </row>
    <row r="6" spans="2:5" ht="32.4" customHeight="1">
      <c r="B6" s="11" t="s">
        <v>188</v>
      </c>
      <c r="C6" s="11"/>
      <c r="D6" s="11"/>
      <c r="E6" s="11"/>
    </row>
    <row r="7" spans="2:5" ht="25.05" customHeight="1">
      <c r="B7" s="15" t="s">
        <v>189</v>
      </c>
      <c r="C7" s="17" t="s">
        <v>190</v>
      </c>
      <c r="D7" s="15" t="s">
        <v>191</v>
      </c>
    </row>
    <row r="8" spans="2:5" ht="25.05" customHeight="1">
      <c r="B8" s="15" t="s">
        <v>192</v>
      </c>
      <c r="C8" s="17" t="s">
        <v>193</v>
      </c>
      <c r="D8" s="15" t="s">
        <v>194</v>
      </c>
    </row>
    <row r="9" spans="2:5" ht="25.05" customHeight="1">
      <c r="B9" s="15" t="s">
        <v>195</v>
      </c>
      <c r="C9" s="17" t="s">
        <v>196</v>
      </c>
      <c r="D9" s="15" t="s">
        <v>197</v>
      </c>
    </row>
    <row r="10" spans="2:5" ht="25.05" customHeight="1">
      <c r="B10" s="15" t="s">
        <v>198</v>
      </c>
      <c r="C10" s="17" t="s">
        <v>199</v>
      </c>
      <c r="D10" s="15" t="s">
        <v>200</v>
      </c>
    </row>
    <row r="11" spans="2:5" ht="25.05" customHeight="1">
      <c r="B11" s="15" t="s">
        <v>201</v>
      </c>
      <c r="C11" s="17" t="s">
        <v>202</v>
      </c>
      <c r="D11" s="15" t="s">
        <v>203</v>
      </c>
    </row>
    <row r="12" spans="2:5" ht="25.05" customHeight="1">
      <c r="B12" s="15" t="s">
        <v>204</v>
      </c>
      <c r="C12" s="17" t="s">
        <v>205</v>
      </c>
      <c r="D12" s="15" t="s">
        <v>206</v>
      </c>
    </row>
    <row r="13" spans="2:5" ht="25.05" customHeight="1">
      <c r="B13" s="15" t="s">
        <v>71</v>
      </c>
      <c r="C13" s="17" t="s">
        <v>207</v>
      </c>
      <c r="D13" s="15" t="s">
        <v>208</v>
      </c>
    </row>
    <row r="14" spans="2:5" ht="25.05" customHeight="1">
      <c r="B14" s="15" t="s">
        <v>209</v>
      </c>
      <c r="C14" s="17" t="s">
        <v>210</v>
      </c>
      <c r="D14" s="15" t="s">
        <v>211</v>
      </c>
    </row>
    <row r="15" spans="2:5" ht="25.05" customHeight="1">
      <c r="B15" s="15" t="s">
        <v>212</v>
      </c>
      <c r="C15" s="17" t="s">
        <v>210</v>
      </c>
      <c r="D15" s="15" t="s">
        <v>213</v>
      </c>
    </row>
    <row r="16" spans="2:5" ht="25.05" customHeight="1">
      <c r="B16" s="15" t="s">
        <v>214</v>
      </c>
      <c r="C16" s="17" t="s">
        <v>210</v>
      </c>
      <c r="D16" s="15" t="s">
        <v>215</v>
      </c>
    </row>
    <row r="17" spans="2:5" ht="25.05" customHeight="1">
      <c r="B17" s="15" t="s">
        <v>216</v>
      </c>
      <c r="C17" s="17" t="s">
        <v>217</v>
      </c>
      <c r="D17" s="15" t="s">
        <v>218</v>
      </c>
    </row>
    <row r="18" spans="2:5" ht="25.05" customHeight="1">
      <c r="B18" s="15" t="s">
        <v>219</v>
      </c>
      <c r="C18" s="17" t="s">
        <v>220</v>
      </c>
      <c r="D18" s="15" t="s">
        <v>221</v>
      </c>
    </row>
    <row r="19" spans="2:5" ht="25.05" customHeight="1">
      <c r="B19" s="15" t="s">
        <v>222</v>
      </c>
      <c r="C19" s="17" t="s">
        <v>223</v>
      </c>
      <c r="D19" s="15" t="s">
        <v>224</v>
      </c>
    </row>
    <row r="20" spans="2:5" ht="25.05" customHeight="1">
      <c r="B20" s="15" t="s">
        <v>225</v>
      </c>
      <c r="C20" s="17" t="s">
        <v>226</v>
      </c>
      <c r="D20" s="15" t="s">
        <v>227</v>
      </c>
    </row>
    <row r="22" spans="2:5" ht="31.2" customHeight="1">
      <c r="B22" s="11" t="s">
        <v>228</v>
      </c>
      <c r="C22" s="11"/>
      <c r="D22" s="11"/>
      <c r="E22" s="11"/>
    </row>
    <row r="23" spans="2:5">
      <c r="B23" s="12" t="s">
        <v>229</v>
      </c>
      <c r="C23" s="12" t="s">
        <v>230</v>
      </c>
    </row>
    <row r="24" spans="2:5">
      <c r="B24" s="12" t="s">
        <v>231</v>
      </c>
      <c r="C24" s="12" t="s">
        <v>232</v>
      </c>
    </row>
    <row r="25" spans="2:5">
      <c r="B25" s="12" t="s">
        <v>233</v>
      </c>
      <c r="C25" s="12" t="s">
        <v>234</v>
      </c>
    </row>
    <row r="26" spans="2:5">
      <c r="B26" s="12" t="s">
        <v>235</v>
      </c>
      <c r="C26" s="12" t="s">
        <v>236</v>
      </c>
    </row>
    <row r="27" spans="2:5">
      <c r="B27" s="12" t="s">
        <v>237</v>
      </c>
      <c r="C27" s="12" t="s">
        <v>238</v>
      </c>
    </row>
    <row r="28" spans="2:5">
      <c r="B28" s="12" t="s">
        <v>239</v>
      </c>
      <c r="C28" s="12" t="s">
        <v>240</v>
      </c>
    </row>
    <row r="29" spans="2:5">
      <c r="B29" s="12" t="s">
        <v>241</v>
      </c>
      <c r="C29" s="12" t="s">
        <v>242</v>
      </c>
    </row>
  </sheetData>
  <mergeCells count="4">
    <mergeCell ref="B2:E3"/>
    <mergeCell ref="B4:E4"/>
    <mergeCell ref="B6:E6"/>
    <mergeCell ref="B22:E22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Scenario Inputs</vt:lpstr>
      <vt:lpstr>Dashboard</vt:lpstr>
      <vt:lpstr>WtE Comparison</vt:lpstr>
      <vt:lpstr>Model &amp; Roles</vt:lpstr>
      <vt:lpstr>Assumptions &amp; 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상민 심</cp:lastModifiedBy>
  <dcterms:modified xsi:type="dcterms:W3CDTF">2026-10-21T00:44:17Z</dcterms:modified>
</cp:coreProperties>
</file>